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vanhe\Downloads\"/>
    </mc:Choice>
  </mc:AlternateContent>
  <xr:revisionPtr revIDLastSave="0" documentId="13_ncr:1_{463719FD-C049-47EF-9B8A-9E8B044674A0}" xr6:coauthVersionLast="47" xr6:coauthVersionMax="47" xr10:uidLastSave="{00000000-0000-0000-0000-000000000000}"/>
  <bookViews>
    <workbookView xWindow="1950" yWindow="1950" windowWidth="15300" windowHeight="7785" tabRatio="500" xr2:uid="{00000000-000D-0000-FFFF-FFFF00000000}"/>
  </bookViews>
  <sheets>
    <sheet name="Sheet1" sheetId="1" r:id="rId1"/>
  </sheets>
  <calcPr calcId="191029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72" i="1" l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C73" i="1" s="1"/>
  <c r="D73" i="1" s="1"/>
  <c r="E73" i="1" s="1"/>
  <c r="F73" i="1" s="1"/>
  <c r="G73" i="1" s="1"/>
  <c r="H73" i="1" s="1"/>
  <c r="I73" i="1" s="1"/>
  <c r="J73" i="1" s="1"/>
  <c r="K73" i="1" s="1"/>
  <c r="L73" i="1" s="1"/>
  <c r="M73" i="1" s="1"/>
  <c r="N73" i="1" s="1"/>
  <c r="O73" i="1" s="1"/>
  <c r="P73" i="1" s="1"/>
  <c r="G71" i="1"/>
  <c r="G69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C66" i="1" s="1"/>
  <c r="D66" i="1" s="1"/>
  <c r="E66" i="1" s="1"/>
  <c r="F66" i="1" s="1"/>
  <c r="G66" i="1" s="1"/>
  <c r="H66" i="1" s="1"/>
  <c r="I66" i="1" s="1"/>
  <c r="J66" i="1" s="1"/>
  <c r="K66" i="1" s="1"/>
  <c r="L66" i="1" s="1"/>
  <c r="M66" i="1" s="1"/>
  <c r="N66" i="1" s="1"/>
  <c r="O66" i="1" s="1"/>
  <c r="P66" i="1" s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C57" i="1" s="1"/>
  <c r="D57" i="1" s="1"/>
  <c r="E57" i="1" s="1"/>
  <c r="F57" i="1" s="1"/>
  <c r="G57" i="1" s="1"/>
  <c r="H57" i="1" s="1"/>
  <c r="I57" i="1" s="1"/>
  <c r="J57" i="1" s="1"/>
  <c r="K57" i="1" s="1"/>
  <c r="L57" i="1" s="1"/>
  <c r="M57" i="1" s="1"/>
  <c r="N57" i="1" s="1"/>
  <c r="O57" i="1" s="1"/>
  <c r="P57" i="1" s="1"/>
  <c r="P46" i="1"/>
  <c r="O46" i="1"/>
  <c r="N46" i="1"/>
  <c r="M46" i="1"/>
  <c r="L46" i="1"/>
  <c r="K46" i="1"/>
  <c r="J46" i="1"/>
  <c r="I46" i="1"/>
  <c r="H46" i="1"/>
  <c r="F46" i="1"/>
  <c r="E46" i="1"/>
  <c r="D46" i="1"/>
  <c r="C46" i="1"/>
  <c r="B46" i="1"/>
  <c r="C47" i="1" s="1"/>
  <c r="D47" i="1" s="1"/>
  <c r="E47" i="1" s="1"/>
  <c r="F47" i="1" s="1"/>
  <c r="G36" i="1"/>
  <c r="G46" i="1" s="1"/>
  <c r="P32" i="1"/>
  <c r="O32" i="1"/>
  <c r="N32" i="1"/>
  <c r="M32" i="1"/>
  <c r="L32" i="1"/>
  <c r="K32" i="1"/>
  <c r="I32" i="1"/>
  <c r="H32" i="1"/>
  <c r="F32" i="1"/>
  <c r="D32" i="1"/>
  <c r="C32" i="1"/>
  <c r="B32" i="1"/>
  <c r="C33" i="1" s="1"/>
  <c r="D33" i="1" s="1"/>
  <c r="G27" i="1"/>
  <c r="F27" i="1"/>
  <c r="G25" i="1"/>
  <c r="G23" i="1"/>
  <c r="E21" i="1"/>
  <c r="G12" i="1"/>
  <c r="J8" i="1"/>
  <c r="J32" i="1" s="1"/>
  <c r="G8" i="1"/>
  <c r="G32" i="1" s="1"/>
  <c r="G7" i="1"/>
  <c r="E7" i="1"/>
  <c r="E32" i="1" s="1"/>
  <c r="B7" i="1"/>
  <c r="E33" i="1" l="1"/>
  <c r="F33" i="1" s="1"/>
  <c r="G33" i="1" s="1"/>
  <c r="H33" i="1" s="1"/>
  <c r="I33" i="1" s="1"/>
  <c r="J33" i="1" s="1"/>
  <c r="K33" i="1" s="1"/>
  <c r="L33" i="1" s="1"/>
  <c r="M33" i="1" s="1"/>
  <c r="N33" i="1" s="1"/>
  <c r="O33" i="1" s="1"/>
  <c r="P33" i="1" s="1"/>
  <c r="G47" i="1"/>
  <c r="H47" i="1" s="1"/>
  <c r="I47" i="1" s="1"/>
  <c r="J47" i="1" s="1"/>
  <c r="K47" i="1" s="1"/>
  <c r="L47" i="1" s="1"/>
  <c r="M47" i="1" s="1"/>
  <c r="N47" i="1" s="1"/>
  <c r="O47" i="1" s="1"/>
  <c r="P4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A19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Marianne Kraaij | Bond van Volkstuinders:
</t>
        </r>
        <r>
          <rPr>
            <sz val="9"/>
            <color rgb="FF000000"/>
            <rFont val="Tahoma"/>
            <family val="2"/>
          </rPr>
          <t>'Streven aftoppen onder waterspiegel waardoor geen onderhoud</t>
        </r>
      </text>
    </comment>
    <comment ref="A27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Marianne Kraaij | Bond van Volkstuinders:
</t>
        </r>
        <r>
          <rPr>
            <sz val="9"/>
            <color rgb="FF000000"/>
            <rFont val="Tahoma"/>
            <family val="2"/>
          </rPr>
          <t xml:space="preserve">'indicatief, streven levensduurverlenging. </t>
        </r>
      </text>
    </comment>
  </commentList>
</comments>
</file>

<file path=xl/sharedStrings.xml><?xml version="1.0" encoding="utf-8"?>
<sst xmlns="http://schemas.openxmlformats.org/spreadsheetml/2006/main" count="68" uniqueCount="63">
  <si>
    <t>Buikslotermeer</t>
  </si>
  <si>
    <t>blauwe velden + bedragen</t>
  </si>
  <si>
    <t>saldo</t>
  </si>
  <si>
    <t>meerjarenprognose</t>
  </si>
  <si>
    <t>witte velden - bedragen</t>
  </si>
  <si>
    <t>reserves/voor-</t>
  </si>
  <si>
    <t xml:space="preserve">zieningen </t>
  </si>
  <si>
    <t>onderhoud complex</t>
  </si>
  <si>
    <t>Opbouw voorziening onderhoud tuinpark via jaarlasten</t>
  </si>
  <si>
    <t>Inkomsten via beheerfonds</t>
  </si>
  <si>
    <t xml:space="preserve">onderhoud waterleiding </t>
  </si>
  <si>
    <t>onderhoud waterleiding (incl. uitgave via ohb)</t>
  </si>
  <si>
    <t>Onderhoud complex</t>
  </si>
  <si>
    <t>bruggen (incl. uitgave via ohb)</t>
  </si>
  <si>
    <t>onderhoud plantenbakken</t>
  </si>
  <si>
    <t>paden (incl. uitgave via ohb)</t>
  </si>
  <si>
    <t>aanschaf bomen/tuinbank (bestemming winst 2020)</t>
  </si>
  <si>
    <t>onderhoud zandbak en jeu de boules baan</t>
  </si>
  <si>
    <t>Aanschaf avonturenspeeltuin/plantenkas (best.winst 2021)</t>
  </si>
  <si>
    <t>Onderhoud beschoeiing</t>
  </si>
  <si>
    <t>beschoeiing  (incl. uitgave via ohb)</t>
  </si>
  <si>
    <t>Onderhoud bomen</t>
  </si>
  <si>
    <t>onderhoud bomen (incl. uitgave via ohb)</t>
  </si>
  <si>
    <t>Baggeren</t>
  </si>
  <si>
    <t>baggeren (incl. uitgave via ohb)</t>
  </si>
  <si>
    <t>Onderhoud machines</t>
  </si>
  <si>
    <t>Jaarlijks onderhoud/ keuring/ reparatie motorisch gereedschap</t>
  </si>
  <si>
    <t>Onderhoud riolering</t>
  </si>
  <si>
    <t>Onderhoud doorspuiten riolering</t>
  </si>
  <si>
    <t>Vervanging compressors</t>
  </si>
  <si>
    <t>Onderhoud verlichting</t>
  </si>
  <si>
    <t>Onderhoud lantaarns (1x per 5 jaar)</t>
  </si>
  <si>
    <t xml:space="preserve"> </t>
  </si>
  <si>
    <t>Totaal</t>
  </si>
  <si>
    <t>saldo voorziening onderhoud tuinpark</t>
  </si>
  <si>
    <t>gebouwen</t>
  </si>
  <si>
    <t>Opbouw voorziening onderhoud gebouwen via jaarlasten</t>
  </si>
  <si>
    <t>Inkomsten via beheerfonds (max 30%)</t>
  </si>
  <si>
    <t>Schilderwerk (incl. uitgave via ohb)</t>
  </si>
  <si>
    <t xml:space="preserve">Onderhoud daken van kantine, TPC, winkel </t>
  </si>
  <si>
    <t xml:space="preserve">Onderhoud sanitair van kantine, TPC, winkel </t>
  </si>
  <si>
    <t>vervanging pand (2035 € 100.000)</t>
  </si>
  <si>
    <t>Inventaris: cv ketel</t>
  </si>
  <si>
    <t>Luchtbehandeling kantine en keuken</t>
  </si>
  <si>
    <t>saldo voorziening onderhoud gebouwen</t>
  </si>
  <si>
    <t>opbouw reserve nieuwe machines via resultaat</t>
  </si>
  <si>
    <t xml:space="preserve">machines: aanschaf bos/grasmaaiers </t>
  </si>
  <si>
    <t>tractor</t>
  </si>
  <si>
    <t>handkarren</t>
  </si>
  <si>
    <t>Vervanging zit/grasmaaier</t>
  </si>
  <si>
    <t>machines: aanchaf hakselaar (incl. uitgave via ohb)</t>
  </si>
  <si>
    <t>saldo reserve nieuwe machines</t>
  </si>
  <si>
    <t>opbouw reserve inventaris via resultaat</t>
  </si>
  <si>
    <t>Inkomsten via beheerfonds (max 5%)</t>
  </si>
  <si>
    <t>Onderhoud, reparatie en vervanging keukenapparatuur</t>
  </si>
  <si>
    <t>Bestuurskamer PC</t>
  </si>
  <si>
    <t>Bestuurskamer printer/ scanner</t>
  </si>
  <si>
    <t>Meubels keuken, kantine en terras, muziekinstallatie</t>
  </si>
  <si>
    <t>saldo reserve inventaris</t>
  </si>
  <si>
    <t>opbouw voorziening electra-aanleg via jaarlasten</t>
  </si>
  <si>
    <t>opbouw voorziening electra-aanleg uit verkoop tuinhuizen</t>
  </si>
  <si>
    <t xml:space="preserve">onderhoud electra-aanleg/kosten aansluiting </t>
  </si>
  <si>
    <t>saldo voorziening eletra aanleg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</si>
</sst>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 &quot;#,##0.00"/>
    <numFmt numFmtId="165" formatCode="_ &quot;€ &quot;* #,##0_ ;_ &quot;€ &quot;* \-#,##0_ ;_ &quot;€ &quot;* \-_ ;_ @_ "/>
    <numFmt numFmtId="166" formatCode="&quot;€ &quot;#,##0;[Red]&quot;€ -&quot;#,##0"/>
    <numFmt numFmtId="167" formatCode="&quot;€ &quot;#,##0"/>
  </numFmts>
  <fonts count="14" x14ac:knownFonts="1">
    <font>
      <sz val="10"/>
      <name val="Arial"/>
      <family val="2"/>
    </font>
    <font>
      <b/>
      <sz val="14"/>
      <color rgb="FFFFFFFF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u/>
      <sz val="11"/>
      <color rgb="FF000000"/>
      <name val="Calibri"/>
      <family val="2"/>
    </font>
    <font>
      <u/>
      <sz val="11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u/>
      <sz val="11"/>
      <color rgb="FF993300"/>
      <name val="Calibri"/>
      <family val="2"/>
    </font>
    <font>
      <b/>
      <sz val="11"/>
      <color rgb="FFFF000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003366"/>
        <bgColor rgb="FF333399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00FF00"/>
        <bgColor rgb="FF33CCCC"/>
      </patternFill>
    </fill>
    <fill>
      <patternFill patternType="solid">
        <fgColor rgb="FFFF9900"/>
        <bgColor rgb="FFFFCC00"/>
      </patternFill>
    </fill>
    <fill>
      <patternFill patternType="solid">
        <fgColor rgb="FFFF8080"/>
        <bgColor rgb="FFFF99CC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10" xfId="0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0" fillId="2" borderId="2" xfId="0" applyFill="1" applyBorder="1"/>
    <xf numFmtId="0" fontId="0" fillId="2" borderId="0" xfId="0" applyFill="1"/>
    <xf numFmtId="0" fontId="2" fillId="0" borderId="3" xfId="0" applyFont="1" applyBorder="1"/>
    <xf numFmtId="164" fontId="2" fillId="0" borderId="4" xfId="0" applyNumberFormat="1" applyFont="1" applyBorder="1"/>
    <xf numFmtId="0" fontId="2" fillId="0" borderId="4" xfId="0" applyFont="1" applyBorder="1"/>
    <xf numFmtId="0" fontId="2" fillId="3" borderId="5" xfId="0" applyFont="1" applyFill="1" applyBorder="1"/>
    <xf numFmtId="164" fontId="0" fillId="0" borderId="6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1" fontId="0" fillId="0" borderId="5" xfId="0" applyNumberFormat="1" applyBorder="1" applyAlignment="1">
      <alignment horizontal="left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3" fillId="4" borderId="10" xfId="0" applyFont="1" applyFill="1" applyBorder="1" applyAlignment="1">
      <alignment horizontal="left"/>
    </xf>
    <xf numFmtId="164" fontId="4" fillId="5" borderId="7" xfId="0" applyNumberFormat="1" applyFont="1" applyFill="1" applyBorder="1"/>
    <xf numFmtId="165" fontId="0" fillId="4" borderId="7" xfId="0" applyNumberFormat="1" applyFill="1" applyBorder="1" applyAlignment="1">
      <alignment horizontal="right"/>
    </xf>
    <xf numFmtId="165" fontId="0" fillId="5" borderId="7" xfId="0" applyNumberFormat="1" applyFill="1" applyBorder="1" applyAlignment="1">
      <alignment horizontal="right"/>
    </xf>
    <xf numFmtId="165" fontId="5" fillId="5" borderId="7" xfId="0" applyNumberFormat="1" applyFont="1" applyFill="1" applyBorder="1" applyAlignment="1">
      <alignment horizontal="right"/>
    </xf>
    <xf numFmtId="164" fontId="0" fillId="0" borderId="6" xfId="0" applyNumberFormat="1" applyBorder="1"/>
    <xf numFmtId="165" fontId="0" fillId="4" borderId="8" xfId="0" applyNumberFormat="1" applyFill="1" applyBorder="1" applyAlignment="1">
      <alignment horizontal="right"/>
    </xf>
    <xf numFmtId="0" fontId="3" fillId="6" borderId="10" xfId="0" applyFont="1" applyFill="1" applyBorder="1" applyAlignment="1">
      <alignment horizontal="left"/>
    </xf>
    <xf numFmtId="165" fontId="0" fillId="0" borderId="7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0" fontId="5" fillId="0" borderId="11" xfId="0" applyFont="1" applyBorder="1"/>
    <xf numFmtId="0" fontId="3" fillId="6" borderId="11" xfId="0" applyFont="1" applyFill="1" applyBorder="1"/>
    <xf numFmtId="165" fontId="4" fillId="0" borderId="7" xfId="0" applyNumberFormat="1" applyFont="1" applyBorder="1" applyAlignment="1">
      <alignment horizontal="right"/>
    </xf>
    <xf numFmtId="165" fontId="5" fillId="0" borderId="7" xfId="0" applyNumberFormat="1" applyFont="1" applyBorder="1" applyAlignment="1">
      <alignment horizontal="right"/>
    </xf>
    <xf numFmtId="0" fontId="4" fillId="0" borderId="11" xfId="0" applyFont="1" applyBorder="1"/>
    <xf numFmtId="164" fontId="2" fillId="0" borderId="6" xfId="0" applyNumberFormat="1" applyFont="1" applyBorder="1"/>
    <xf numFmtId="164" fontId="2" fillId="7" borderId="4" xfId="0" applyNumberFormat="1" applyFont="1" applyFill="1" applyBorder="1"/>
    <xf numFmtId="166" fontId="6" fillId="7" borderId="4" xfId="0" applyNumberFormat="1" applyFont="1" applyFill="1" applyBorder="1"/>
    <xf numFmtId="166" fontId="7" fillId="7" borderId="4" xfId="0" applyNumberFormat="1" applyFont="1" applyFill="1" applyBorder="1"/>
    <xf numFmtId="0" fontId="2" fillId="0" borderId="10" xfId="0" applyFont="1" applyBorder="1"/>
    <xf numFmtId="167" fontId="2" fillId="0" borderId="4" xfId="0" applyNumberFormat="1" applyFont="1" applyBorder="1"/>
    <xf numFmtId="165" fontId="8" fillId="0" borderId="7" xfId="0" applyNumberFormat="1" applyFont="1" applyBorder="1" applyAlignment="1">
      <alignment horizontal="right"/>
    </xf>
    <xf numFmtId="0" fontId="0" fillId="0" borderId="11" xfId="0" applyBorder="1"/>
    <xf numFmtId="0" fontId="2" fillId="0" borderId="11" xfId="0" applyFont="1" applyBorder="1"/>
    <xf numFmtId="165" fontId="9" fillId="0" borderId="7" xfId="0" applyNumberFormat="1" applyFont="1" applyBorder="1" applyAlignment="1">
      <alignment horizontal="right"/>
    </xf>
    <xf numFmtId="165" fontId="9" fillId="0" borderId="8" xfId="0" applyNumberFormat="1" applyFont="1" applyBorder="1" applyAlignment="1">
      <alignment horizontal="right"/>
    </xf>
    <xf numFmtId="166" fontId="10" fillId="7" borderId="4" xfId="0" applyNumberFormat="1" applyFont="1" applyFill="1" applyBorder="1"/>
    <xf numFmtId="164" fontId="2" fillId="0" borderId="12" xfId="0" applyNumberFormat="1" applyFont="1" applyBorder="1"/>
    <xf numFmtId="167" fontId="7" fillId="0" borderId="12" xfId="0" applyNumberFormat="1" applyFont="1" applyBorder="1"/>
    <xf numFmtId="0" fontId="3" fillId="4" borderId="11" xfId="0" applyFont="1" applyFill="1" applyBorder="1"/>
    <xf numFmtId="0" fontId="3" fillId="0" borderId="11" xfId="0" applyFont="1" applyBorder="1"/>
    <xf numFmtId="164" fontId="9" fillId="0" borderId="6" xfId="0" applyNumberFormat="1" applyFont="1" applyBorder="1"/>
    <xf numFmtId="167" fontId="9" fillId="0" borderId="7" xfId="0" applyNumberFormat="1" applyFont="1" applyBorder="1" applyAlignment="1">
      <alignment horizontal="right"/>
    </xf>
    <xf numFmtId="167" fontId="9" fillId="0" borderId="8" xfId="0" applyNumberFormat="1" applyFont="1" applyBorder="1" applyAlignment="1">
      <alignment horizontal="right"/>
    </xf>
    <xf numFmtId="164" fontId="3" fillId="7" borderId="4" xfId="0" applyNumberFormat="1" applyFont="1" applyFill="1" applyBorder="1"/>
    <xf numFmtId="167" fontId="6" fillId="0" borderId="4" xfId="0" applyNumberFormat="1" applyFont="1" applyBorder="1"/>
    <xf numFmtId="167" fontId="7" fillId="0" borderId="4" xfId="0" applyNumberFormat="1" applyFont="1" applyBorder="1"/>
    <xf numFmtId="165" fontId="0" fillId="0" borderId="0" xfId="0" applyNumberFormat="1"/>
    <xf numFmtId="164" fontId="0" fillId="5" borderId="6" xfId="0" applyNumberFormat="1" applyFill="1" applyBorder="1"/>
    <xf numFmtId="166" fontId="2" fillId="7" borderId="4" xfId="0" applyNumberFormat="1" applyFont="1" applyFill="1" applyBorder="1"/>
    <xf numFmtId="164" fontId="11" fillId="0" borderId="12" xfId="0" applyNumberFormat="1" applyFont="1" applyBorder="1"/>
    <xf numFmtId="166" fontId="2" fillId="0" borderId="12" xfId="0" applyNumberFormat="1" applyFont="1" applyBorder="1"/>
    <xf numFmtId="166" fontId="6" fillId="0" borderId="12" xfId="0" applyNumberFormat="1" applyFont="1" applyBorder="1"/>
    <xf numFmtId="166" fontId="10" fillId="0" borderId="12" xfId="0" applyNumberFormat="1" applyFont="1" applyBorder="1"/>
    <xf numFmtId="166" fontId="7" fillId="0" borderId="12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4"/>
  <sheetViews>
    <sheetView tabSelected="1" topLeftCell="A8" zoomScaleNormal="100" workbookViewId="0">
      <selection activeCell="R10" sqref="R10"/>
    </sheetView>
  </sheetViews>
  <sheetFormatPr defaultColWidth="11.5703125" defaultRowHeight="12.75" x14ac:dyDescent="0.2"/>
  <cols>
    <col min="1" max="1" width="51.7109375" customWidth="1"/>
    <col min="2" max="2" width="1.140625" style="5" hidden="1" customWidth="1"/>
    <col min="3" max="3" width="1.28515625" hidden="1" customWidth="1"/>
    <col min="4" max="5" width="1.140625" hidden="1" customWidth="1"/>
    <col min="6" max="6" width="10.5703125" customWidth="1"/>
    <col min="7" max="7" width="11.28515625" customWidth="1"/>
    <col min="8" max="8" width="10.5703125" customWidth="1"/>
    <col min="9" max="9" width="11.140625" customWidth="1"/>
    <col min="10" max="16" width="10.5703125" customWidth="1"/>
  </cols>
  <sheetData>
    <row r="1" spans="1:16" ht="18.75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6"/>
      <c r="N1" s="7"/>
      <c r="O1" s="7"/>
      <c r="P1" s="7"/>
    </row>
    <row r="2" spans="1:16" ht="15" x14ac:dyDescent="0.25">
      <c r="A2" s="8" t="s">
        <v>0</v>
      </c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5" x14ac:dyDescent="0.25">
      <c r="A3" s="11" t="s">
        <v>1</v>
      </c>
      <c r="B3" s="12" t="s">
        <v>2</v>
      </c>
      <c r="C3" s="13"/>
      <c r="D3" s="3" t="s">
        <v>3</v>
      </c>
      <c r="E3" s="3"/>
      <c r="F3" s="3"/>
      <c r="G3" s="3"/>
      <c r="H3" s="3"/>
      <c r="I3" s="3"/>
      <c r="J3" s="3"/>
      <c r="K3" s="3"/>
      <c r="L3" s="3"/>
      <c r="M3" s="10"/>
      <c r="N3" s="14"/>
      <c r="O3" s="14"/>
      <c r="P3" s="14"/>
    </row>
    <row r="4" spans="1:16" x14ac:dyDescent="0.2">
      <c r="A4" s="15" t="s">
        <v>4</v>
      </c>
      <c r="B4" s="12" t="s">
        <v>5</v>
      </c>
      <c r="C4" s="16">
        <v>2020</v>
      </c>
      <c r="D4" s="16">
        <v>2021</v>
      </c>
      <c r="E4" s="16">
        <v>2022</v>
      </c>
      <c r="F4" s="16">
        <v>2023</v>
      </c>
      <c r="G4" s="16">
        <v>2024</v>
      </c>
      <c r="H4" s="16">
        <v>2025</v>
      </c>
      <c r="I4" s="16">
        <v>2026</v>
      </c>
      <c r="J4" s="16">
        <v>2027</v>
      </c>
      <c r="K4" s="16">
        <v>2028</v>
      </c>
      <c r="L4" s="17">
        <v>2029</v>
      </c>
      <c r="M4" s="16">
        <v>2030</v>
      </c>
      <c r="N4" s="16">
        <v>2031</v>
      </c>
      <c r="O4" s="16">
        <v>2032</v>
      </c>
      <c r="P4" s="16">
        <v>2033</v>
      </c>
    </row>
    <row r="5" spans="1:16" x14ac:dyDescent="0.2">
      <c r="A5" s="18"/>
      <c r="B5" s="12" t="s">
        <v>6</v>
      </c>
      <c r="C5" s="16"/>
      <c r="D5" s="16"/>
      <c r="E5" s="16"/>
      <c r="F5" s="16"/>
      <c r="G5" s="16"/>
      <c r="H5" s="16"/>
      <c r="I5" s="16"/>
      <c r="J5" s="16"/>
      <c r="K5" s="16"/>
      <c r="L5" s="17"/>
      <c r="M5" s="16"/>
      <c r="N5" s="16"/>
      <c r="O5" s="16"/>
      <c r="P5" s="16"/>
    </row>
    <row r="6" spans="1:16" ht="15" x14ac:dyDescent="0.25">
      <c r="A6" s="2" t="s">
        <v>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9"/>
      <c r="N6" s="20"/>
      <c r="O6" s="20"/>
      <c r="P6" s="20"/>
    </row>
    <row r="7" spans="1:16" ht="15" x14ac:dyDescent="0.25">
      <c r="A7" s="21" t="s">
        <v>8</v>
      </c>
      <c r="B7" s="22">
        <f>32000+17666.76+9000+5000</f>
        <v>63666.759999999995</v>
      </c>
      <c r="C7" s="23">
        <v>7230.79</v>
      </c>
      <c r="D7" s="23">
        <v>5719.73</v>
      </c>
      <c r="E7" s="24">
        <f>28675</f>
        <v>28675</v>
      </c>
      <c r="F7" s="23"/>
      <c r="G7" s="25">
        <f>4784.69+1100+1000</f>
        <v>6884.69</v>
      </c>
      <c r="H7" s="23"/>
      <c r="I7" s="23"/>
      <c r="J7" s="23"/>
      <c r="K7" s="23"/>
      <c r="L7" s="23"/>
      <c r="M7" s="23"/>
      <c r="N7" s="23"/>
      <c r="O7" s="23"/>
      <c r="P7" s="23"/>
    </row>
    <row r="8" spans="1:16" ht="15" x14ac:dyDescent="0.25">
      <c r="A8" s="21" t="s">
        <v>9</v>
      </c>
      <c r="B8" s="26"/>
      <c r="C8" s="23"/>
      <c r="D8" s="23">
        <v>751.97</v>
      </c>
      <c r="E8" s="24">
        <v>3363.03</v>
      </c>
      <c r="F8" s="24">
        <v>10862.6</v>
      </c>
      <c r="G8" s="24">
        <f>1788.65+3838.69+18470.18+2555.05</f>
        <v>26652.57</v>
      </c>
      <c r="H8" s="23">
        <v>20570.34</v>
      </c>
      <c r="I8" s="23">
        <v>26447.58</v>
      </c>
      <c r="J8" s="23">
        <f>14693.1*2</f>
        <v>29386.2</v>
      </c>
      <c r="K8" s="23">
        <v>29386</v>
      </c>
      <c r="L8" s="27">
        <v>29386</v>
      </c>
      <c r="M8" s="23">
        <v>29386</v>
      </c>
      <c r="N8" s="23">
        <v>29386</v>
      </c>
      <c r="O8" s="23">
        <v>29386</v>
      </c>
      <c r="P8" s="23">
        <v>29386</v>
      </c>
    </row>
    <row r="9" spans="1:16" ht="15" x14ac:dyDescent="0.25">
      <c r="A9" s="28" t="s">
        <v>10</v>
      </c>
      <c r="B9" s="26"/>
      <c r="C9" s="29"/>
      <c r="D9" s="29"/>
      <c r="E9" s="29"/>
      <c r="F9" s="29"/>
      <c r="G9" s="29"/>
      <c r="H9" s="29"/>
      <c r="I9" s="29"/>
      <c r="J9" s="29"/>
      <c r="K9" s="29"/>
      <c r="L9" s="30"/>
      <c r="M9" s="29"/>
      <c r="N9" s="29"/>
      <c r="O9" s="29"/>
      <c r="P9" s="29"/>
    </row>
    <row r="10" spans="1:16" ht="15" x14ac:dyDescent="0.25">
      <c r="A10" s="31" t="s">
        <v>11</v>
      </c>
      <c r="B10" s="26"/>
      <c r="C10" s="29"/>
      <c r="D10" s="29"/>
      <c r="E10" s="29"/>
      <c r="F10" s="29"/>
      <c r="G10" s="29"/>
      <c r="H10" s="29"/>
      <c r="I10" s="29"/>
      <c r="J10" s="29"/>
      <c r="K10" s="29"/>
      <c r="L10" s="30"/>
      <c r="M10" s="29"/>
      <c r="N10" s="29"/>
      <c r="O10" s="29"/>
      <c r="P10" s="29"/>
    </row>
    <row r="11" spans="1:16" ht="15" x14ac:dyDescent="0.25">
      <c r="A11" s="32" t="s">
        <v>12</v>
      </c>
      <c r="B11" s="26"/>
      <c r="C11" s="29"/>
      <c r="D11" s="29"/>
      <c r="E11" s="29"/>
      <c r="F11" s="29"/>
      <c r="G11" s="29"/>
      <c r="H11" s="29"/>
      <c r="I11" s="29"/>
      <c r="J11" s="29"/>
      <c r="K11" s="29"/>
      <c r="L11" s="30"/>
      <c r="M11" s="29"/>
      <c r="N11" s="29"/>
      <c r="O11" s="29"/>
      <c r="P11" s="29"/>
    </row>
    <row r="12" spans="1:16" ht="15" x14ac:dyDescent="0.25">
      <c r="A12" s="31" t="s">
        <v>13</v>
      </c>
      <c r="B12" s="26"/>
      <c r="C12" s="29"/>
      <c r="D12" s="29"/>
      <c r="E12" s="29"/>
      <c r="F12" s="33"/>
      <c r="G12" s="25">
        <f>-11109.25-82.4-92.97-3038.79</f>
        <v>-14323.41</v>
      </c>
      <c r="H12" s="29"/>
      <c r="I12" s="29">
        <v>-7000</v>
      </c>
      <c r="J12" s="29"/>
      <c r="K12" s="29"/>
      <c r="L12" s="30"/>
      <c r="M12" s="29"/>
      <c r="N12" s="29"/>
      <c r="O12" s="29"/>
      <c r="P12" s="29"/>
    </row>
    <row r="13" spans="1:16" ht="15" x14ac:dyDescent="0.25">
      <c r="A13" s="31" t="s">
        <v>14</v>
      </c>
      <c r="B13" s="26"/>
      <c r="C13" s="29"/>
      <c r="D13" s="29"/>
      <c r="E13" s="29"/>
      <c r="F13" s="33"/>
      <c r="G13" s="34"/>
      <c r="H13" s="34"/>
      <c r="I13" s="34">
        <v>-2193</v>
      </c>
      <c r="J13" s="29"/>
      <c r="K13" s="29"/>
      <c r="L13" s="30"/>
      <c r="M13" s="29"/>
      <c r="N13" s="29"/>
      <c r="O13" s="29"/>
      <c r="P13" s="29"/>
    </row>
    <row r="14" spans="1:16" ht="15" x14ac:dyDescent="0.25">
      <c r="A14" s="31" t="s">
        <v>15</v>
      </c>
      <c r="B14" s="26"/>
      <c r="C14" s="29"/>
      <c r="D14" s="29"/>
      <c r="E14" s="29"/>
      <c r="F14" s="29"/>
      <c r="G14" s="29"/>
      <c r="H14" s="29">
        <v>-1500</v>
      </c>
      <c r="I14" s="29">
        <v>-1500</v>
      </c>
      <c r="J14" s="29">
        <v>-1500</v>
      </c>
      <c r="K14" s="29">
        <v>-1500</v>
      </c>
      <c r="L14" s="29">
        <v>-1500</v>
      </c>
      <c r="M14" s="29">
        <v>-1500</v>
      </c>
      <c r="N14" s="29">
        <v>-1500</v>
      </c>
      <c r="O14" s="29">
        <v>-1500</v>
      </c>
      <c r="P14" s="29">
        <v>-1500</v>
      </c>
    </row>
    <row r="15" spans="1:16" ht="15" x14ac:dyDescent="0.25">
      <c r="A15" s="31" t="s">
        <v>16</v>
      </c>
      <c r="B15" s="26"/>
      <c r="C15" s="29"/>
      <c r="D15" s="29">
        <v>-751.97</v>
      </c>
      <c r="E15" s="29"/>
      <c r="F15" s="29"/>
      <c r="G15" s="29"/>
      <c r="H15" s="29">
        <v>-5270</v>
      </c>
      <c r="I15" s="29">
        <v>-1000</v>
      </c>
      <c r="J15" s="29">
        <v>-1000</v>
      </c>
      <c r="K15" s="29">
        <v>-1000</v>
      </c>
      <c r="L15" s="29">
        <v>-1000</v>
      </c>
      <c r="M15" s="29">
        <v>-1000</v>
      </c>
      <c r="N15" s="29">
        <v>-1000</v>
      </c>
      <c r="O15" s="29">
        <v>-1000</v>
      </c>
      <c r="P15" s="29">
        <v>-1000</v>
      </c>
    </row>
    <row r="16" spans="1:16" ht="15" x14ac:dyDescent="0.25">
      <c r="A16" s="31" t="s">
        <v>17</v>
      </c>
      <c r="B16" s="26"/>
      <c r="C16" s="29"/>
      <c r="D16" s="29"/>
      <c r="E16" s="29"/>
      <c r="F16" s="29"/>
      <c r="G16" s="24">
        <v>-302</v>
      </c>
      <c r="H16" s="29"/>
      <c r="I16" s="29"/>
      <c r="J16" s="29">
        <v>-800</v>
      </c>
      <c r="K16" s="29"/>
      <c r="L16" s="30"/>
      <c r="M16" s="29">
        <v>-800</v>
      </c>
      <c r="N16" s="29"/>
      <c r="O16" s="29"/>
      <c r="P16" s="29">
        <v>-800</v>
      </c>
    </row>
    <row r="17" spans="1:16" ht="15" x14ac:dyDescent="0.25">
      <c r="A17" s="31" t="s">
        <v>18</v>
      </c>
      <c r="B17" s="26"/>
      <c r="C17" s="29"/>
      <c r="D17" s="29"/>
      <c r="E17" s="29"/>
      <c r="F17" s="29"/>
      <c r="G17" s="24">
        <v>-46631</v>
      </c>
      <c r="H17" s="29"/>
      <c r="I17" s="29"/>
      <c r="J17" s="29"/>
      <c r="K17" s="29"/>
      <c r="L17" s="30"/>
      <c r="M17" s="29"/>
      <c r="N17" s="29"/>
      <c r="O17" s="29"/>
      <c r="P17" s="29"/>
    </row>
    <row r="18" spans="1:16" ht="15" x14ac:dyDescent="0.25">
      <c r="A18" s="32" t="s">
        <v>19</v>
      </c>
      <c r="B18" s="26"/>
      <c r="C18" s="29"/>
      <c r="D18" s="29"/>
      <c r="E18" s="29"/>
      <c r="F18" s="29"/>
      <c r="G18" s="29"/>
      <c r="H18" s="29"/>
      <c r="I18" s="29"/>
      <c r="J18" s="29"/>
      <c r="K18" s="29"/>
      <c r="L18" s="30"/>
      <c r="M18" s="29"/>
      <c r="N18" s="29"/>
      <c r="O18" s="29"/>
      <c r="P18" s="29"/>
    </row>
    <row r="19" spans="1:16" ht="15" x14ac:dyDescent="0.25">
      <c r="A19" s="31" t="s">
        <v>20</v>
      </c>
      <c r="B19" s="26"/>
      <c r="C19" s="29"/>
      <c r="D19" s="29"/>
      <c r="E19" s="29"/>
      <c r="F19" s="29"/>
      <c r="G19" s="29"/>
      <c r="H19" s="29"/>
      <c r="I19" s="29"/>
      <c r="J19" s="29"/>
      <c r="K19" s="29"/>
      <c r="L19" s="30"/>
      <c r="M19" s="29"/>
      <c r="N19" s="29"/>
      <c r="O19" s="29"/>
      <c r="P19" s="29"/>
    </row>
    <row r="20" spans="1:16" ht="15" x14ac:dyDescent="0.25">
      <c r="A20" s="32" t="s">
        <v>21</v>
      </c>
      <c r="B20" s="26"/>
      <c r="C20" s="29"/>
      <c r="D20" s="29"/>
      <c r="E20" s="29"/>
      <c r="F20" s="29"/>
      <c r="G20" s="29"/>
      <c r="H20" s="29"/>
      <c r="I20" s="29"/>
      <c r="J20" s="29"/>
      <c r="K20" s="29"/>
      <c r="L20" s="30"/>
      <c r="M20" s="29"/>
      <c r="N20" s="29"/>
      <c r="O20" s="29"/>
      <c r="P20" s="29"/>
    </row>
    <row r="21" spans="1:16" ht="15" x14ac:dyDescent="0.25">
      <c r="A21" s="31" t="s">
        <v>22</v>
      </c>
      <c r="B21" s="26"/>
      <c r="C21" s="29"/>
      <c r="D21" s="29"/>
      <c r="E21" s="24">
        <f>-2938.62-617.11</f>
        <v>-3555.73</v>
      </c>
      <c r="F21" s="29"/>
      <c r="G21" s="29"/>
      <c r="H21" s="29">
        <v>-1850</v>
      </c>
      <c r="I21" s="29">
        <v>-1850</v>
      </c>
      <c r="J21" s="29">
        <v>-1850</v>
      </c>
      <c r="K21" s="29">
        <v>-1850</v>
      </c>
      <c r="L21" s="29">
        <v>-1850</v>
      </c>
      <c r="M21" s="29">
        <v>-1850</v>
      </c>
      <c r="N21" s="29">
        <v>-1850</v>
      </c>
      <c r="O21" s="29">
        <v>-1850</v>
      </c>
      <c r="P21" s="29">
        <v>-1850</v>
      </c>
    </row>
    <row r="22" spans="1:16" ht="15" x14ac:dyDescent="0.25">
      <c r="A22" s="32" t="s">
        <v>23</v>
      </c>
      <c r="B22" s="26"/>
      <c r="C22" s="29"/>
      <c r="D22" s="29"/>
      <c r="E22" s="29"/>
      <c r="F22" s="29"/>
      <c r="G22" s="29"/>
      <c r="H22" s="29"/>
      <c r="I22" s="29"/>
      <c r="J22" s="29"/>
      <c r="K22" s="29"/>
      <c r="L22" s="30"/>
      <c r="M22" s="29"/>
      <c r="N22" s="29"/>
      <c r="O22" s="29"/>
      <c r="P22" s="29"/>
    </row>
    <row r="23" spans="1:16" ht="15" x14ac:dyDescent="0.25">
      <c r="A23" s="31" t="s">
        <v>24</v>
      </c>
      <c r="B23" s="26"/>
      <c r="C23" s="29"/>
      <c r="D23" s="29"/>
      <c r="E23" s="24">
        <v>-14395.67</v>
      </c>
      <c r="F23" s="29"/>
      <c r="G23" s="24">
        <f>-4447</f>
        <v>-4447</v>
      </c>
      <c r="H23" s="29"/>
      <c r="I23" s="29"/>
      <c r="J23" s="29"/>
      <c r="K23" s="29"/>
      <c r="L23" s="30"/>
      <c r="M23" s="29"/>
      <c r="N23" s="29"/>
      <c r="O23" s="29"/>
      <c r="P23" s="29"/>
    </row>
    <row r="24" spans="1:16" ht="15" x14ac:dyDescent="0.25">
      <c r="A24" s="32" t="s">
        <v>25</v>
      </c>
      <c r="B24" s="26"/>
      <c r="C24" s="29"/>
      <c r="D24" s="29"/>
      <c r="E24" s="24"/>
      <c r="F24" s="29"/>
      <c r="G24" s="29"/>
      <c r="H24" s="29"/>
      <c r="I24" s="29"/>
      <c r="J24" s="29"/>
      <c r="K24" s="29"/>
      <c r="L24" s="30"/>
      <c r="M24" s="29"/>
      <c r="N24" s="29"/>
      <c r="O24" s="29"/>
      <c r="P24" s="29"/>
    </row>
    <row r="25" spans="1:16" ht="15" x14ac:dyDescent="0.25">
      <c r="A25" s="31" t="s">
        <v>26</v>
      </c>
      <c r="B25" s="26"/>
      <c r="C25" s="29"/>
      <c r="D25" s="29"/>
      <c r="E25" s="24"/>
      <c r="F25" s="29"/>
      <c r="G25" s="24">
        <f>-4103.93-423.5</f>
        <v>-4527.43</v>
      </c>
      <c r="H25" s="29">
        <v>-5500</v>
      </c>
      <c r="I25" s="29">
        <v>-5500</v>
      </c>
      <c r="J25" s="29">
        <v>-5500</v>
      </c>
      <c r="K25" s="29">
        <v>-5610</v>
      </c>
      <c r="L25" s="29">
        <v>-5610</v>
      </c>
      <c r="M25" s="29">
        <v>-5610</v>
      </c>
      <c r="N25" s="29">
        <v>-5610</v>
      </c>
      <c r="O25" s="29">
        <v>-5610</v>
      </c>
      <c r="P25" s="29">
        <v>-5610</v>
      </c>
    </row>
    <row r="26" spans="1:16" ht="15" x14ac:dyDescent="0.25">
      <c r="A26" s="32" t="s">
        <v>27</v>
      </c>
      <c r="B26" s="26"/>
      <c r="C26" s="29"/>
      <c r="D26" s="29"/>
      <c r="E26" s="29"/>
      <c r="F26" s="29"/>
      <c r="G26" s="29"/>
      <c r="H26" s="29"/>
      <c r="I26" s="29"/>
      <c r="J26" s="29"/>
      <c r="K26" s="29"/>
      <c r="L26" s="30"/>
      <c r="M26" s="29"/>
      <c r="N26" s="29"/>
      <c r="O26" s="29"/>
      <c r="P26" s="29"/>
    </row>
    <row r="27" spans="1:16" ht="15" x14ac:dyDescent="0.25">
      <c r="A27" s="31" t="s">
        <v>28</v>
      </c>
      <c r="B27" s="26"/>
      <c r="C27" s="29"/>
      <c r="D27" s="33"/>
      <c r="E27" s="25">
        <v>-2116.48</v>
      </c>
      <c r="F27" s="24">
        <f>-2030-1262.03</f>
        <v>-3292.0299999999997</v>
      </c>
      <c r="G27" s="24">
        <f>-2053.98-2906.41</f>
        <v>-4960.3899999999994</v>
      </c>
      <c r="H27" s="29">
        <v>-1700</v>
      </c>
      <c r="I27" s="29"/>
      <c r="J27" s="29">
        <v>-3250</v>
      </c>
      <c r="K27" s="29"/>
      <c r="L27" s="29">
        <v>-3250</v>
      </c>
      <c r="M27" s="29"/>
      <c r="N27" s="29">
        <v>-3575</v>
      </c>
      <c r="O27" s="29"/>
      <c r="P27" s="29">
        <v>-3575</v>
      </c>
    </row>
    <row r="28" spans="1:16" ht="15" x14ac:dyDescent="0.25">
      <c r="A28" s="31" t="s">
        <v>29</v>
      </c>
      <c r="B28" s="26"/>
      <c r="C28" s="29"/>
      <c r="D28" s="29"/>
      <c r="E28" s="29"/>
      <c r="F28" s="29"/>
      <c r="G28" s="29"/>
      <c r="H28" s="29"/>
      <c r="I28" s="29">
        <v>-9900</v>
      </c>
      <c r="J28" s="29"/>
      <c r="K28" s="29"/>
      <c r="L28" s="29"/>
      <c r="M28" s="29"/>
      <c r="N28" s="29"/>
      <c r="O28" s="29"/>
      <c r="P28" s="29"/>
    </row>
    <row r="29" spans="1:16" ht="15" x14ac:dyDescent="0.25">
      <c r="A29" s="32" t="s">
        <v>30</v>
      </c>
      <c r="B29" s="26"/>
      <c r="C29" s="29"/>
      <c r="D29" s="29"/>
      <c r="E29" s="29"/>
      <c r="F29" s="29"/>
      <c r="G29" s="29"/>
      <c r="H29" s="29"/>
      <c r="I29" s="29"/>
      <c r="J29" s="29"/>
      <c r="K29" s="29"/>
      <c r="L29" s="30"/>
      <c r="M29" s="29"/>
      <c r="N29" s="29"/>
      <c r="O29" s="29"/>
      <c r="P29" s="29"/>
    </row>
    <row r="30" spans="1:16" ht="15" x14ac:dyDescent="0.25">
      <c r="A30" s="31" t="s">
        <v>31</v>
      </c>
      <c r="B30" s="26"/>
      <c r="C30" s="29"/>
      <c r="D30" s="29"/>
      <c r="E30" s="29"/>
      <c r="F30" s="29"/>
      <c r="G30" s="29"/>
      <c r="H30" s="29">
        <v>-5000</v>
      </c>
      <c r="I30" s="29"/>
      <c r="J30" s="29"/>
      <c r="K30" s="29"/>
      <c r="L30" s="30" t="s">
        <v>32</v>
      </c>
      <c r="M30" s="29">
        <v>-5500</v>
      </c>
      <c r="N30" s="29"/>
      <c r="O30" s="29"/>
      <c r="P30" s="29"/>
    </row>
    <row r="31" spans="1:16" ht="15" x14ac:dyDescent="0.25">
      <c r="A31" s="35"/>
      <c r="B31" s="26"/>
      <c r="C31" s="29"/>
      <c r="D31" s="29"/>
      <c r="E31" s="29"/>
      <c r="F31" s="29"/>
      <c r="G31" s="29"/>
      <c r="H31" s="29"/>
      <c r="I31" s="29"/>
      <c r="J31" s="29"/>
      <c r="K31" s="29"/>
      <c r="L31" s="30"/>
      <c r="M31" s="29"/>
      <c r="N31" s="29"/>
      <c r="O31" s="29"/>
      <c r="P31" s="29"/>
    </row>
    <row r="32" spans="1:16" ht="15" x14ac:dyDescent="0.25">
      <c r="A32" s="31" t="s">
        <v>33</v>
      </c>
      <c r="B32" s="36">
        <f t="shared" ref="B32:P32" si="0">SUM(B7:B31)</f>
        <v>63666.759999999995</v>
      </c>
      <c r="C32" s="36">
        <f t="shared" si="0"/>
        <v>7230.79</v>
      </c>
      <c r="D32" s="36">
        <f t="shared" si="0"/>
        <v>5719.73</v>
      </c>
      <c r="E32" s="36">
        <f t="shared" si="0"/>
        <v>11970.15</v>
      </c>
      <c r="F32" s="36">
        <f t="shared" si="0"/>
        <v>7570.5700000000006</v>
      </c>
      <c r="G32" s="36">
        <f t="shared" si="0"/>
        <v>-41653.97</v>
      </c>
      <c r="H32" s="36">
        <f t="shared" si="0"/>
        <v>-249.65999999999985</v>
      </c>
      <c r="I32" s="36">
        <f t="shared" si="0"/>
        <v>-2495.4199999999983</v>
      </c>
      <c r="J32" s="36">
        <f t="shared" si="0"/>
        <v>15486.2</v>
      </c>
      <c r="K32" s="36">
        <f t="shared" si="0"/>
        <v>19426</v>
      </c>
      <c r="L32" s="36">
        <f t="shared" si="0"/>
        <v>16176</v>
      </c>
      <c r="M32" s="36">
        <f t="shared" si="0"/>
        <v>13126</v>
      </c>
      <c r="N32" s="36">
        <f t="shared" si="0"/>
        <v>15851</v>
      </c>
      <c r="O32" s="36">
        <f t="shared" si="0"/>
        <v>19426</v>
      </c>
      <c r="P32" s="36">
        <f t="shared" si="0"/>
        <v>15051</v>
      </c>
    </row>
    <row r="33" spans="1:16" ht="15" x14ac:dyDescent="0.25">
      <c r="A33" s="37" t="s">
        <v>34</v>
      </c>
      <c r="B33" s="37"/>
      <c r="C33" s="38">
        <f>B32+C32</f>
        <v>70897.549999999988</v>
      </c>
      <c r="D33" s="38">
        <f t="shared" ref="D33:P33" si="1">C33+D32</f>
        <v>76617.279999999984</v>
      </c>
      <c r="E33" s="38">
        <f t="shared" si="1"/>
        <v>88587.429999999978</v>
      </c>
      <c r="F33" s="38">
        <f t="shared" si="1"/>
        <v>96157.999999999985</v>
      </c>
      <c r="G33" s="39">
        <f t="shared" si="1"/>
        <v>54504.029999999984</v>
      </c>
      <c r="H33" s="38">
        <f t="shared" si="1"/>
        <v>54254.369999999981</v>
      </c>
      <c r="I33" s="38">
        <f t="shared" si="1"/>
        <v>51758.949999999983</v>
      </c>
      <c r="J33" s="38">
        <f t="shared" si="1"/>
        <v>67245.14999999998</v>
      </c>
      <c r="K33" s="38">
        <f t="shared" si="1"/>
        <v>86671.14999999998</v>
      </c>
      <c r="L33" s="38">
        <f t="shared" si="1"/>
        <v>102847.14999999998</v>
      </c>
      <c r="M33" s="38">
        <f t="shared" si="1"/>
        <v>115973.14999999998</v>
      </c>
      <c r="N33" s="38">
        <f t="shared" si="1"/>
        <v>131824.14999999997</v>
      </c>
      <c r="O33" s="38">
        <f t="shared" si="1"/>
        <v>151250.14999999997</v>
      </c>
      <c r="P33" s="38">
        <f t="shared" si="1"/>
        <v>166301.14999999997</v>
      </c>
    </row>
    <row r="34" spans="1:16" ht="11.45" customHeight="1" x14ac:dyDescent="0.25">
      <c r="A34" s="40"/>
      <c r="B34" s="9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</row>
    <row r="35" spans="1:16" ht="15" x14ac:dyDescent="0.25">
      <c r="A35" s="1" t="s">
        <v>35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0"/>
      <c r="N35" s="14"/>
      <c r="O35" s="14"/>
      <c r="P35" s="14"/>
    </row>
    <row r="36" spans="1:16" ht="15" x14ac:dyDescent="0.25">
      <c r="A36" s="21" t="s">
        <v>36</v>
      </c>
      <c r="B36" s="22">
        <v>15000</v>
      </c>
      <c r="C36" s="23"/>
      <c r="D36" s="23"/>
      <c r="E36" s="24">
        <v>1500</v>
      </c>
      <c r="F36" s="24">
        <v>1650</v>
      </c>
      <c r="G36" s="25">
        <f>6500+3630</f>
        <v>10130</v>
      </c>
      <c r="H36" s="23">
        <v>4920</v>
      </c>
      <c r="I36" s="23">
        <v>4920</v>
      </c>
      <c r="J36" s="23">
        <v>4920</v>
      </c>
      <c r="K36" s="23">
        <v>4920</v>
      </c>
      <c r="L36" s="23">
        <v>4920</v>
      </c>
      <c r="M36" s="23">
        <v>4920</v>
      </c>
      <c r="N36" s="23">
        <v>4920</v>
      </c>
      <c r="O36" s="23">
        <v>4920</v>
      </c>
      <c r="P36" s="23">
        <v>4920</v>
      </c>
    </row>
    <row r="37" spans="1:16" ht="15" x14ac:dyDescent="0.25">
      <c r="A37" s="21" t="s">
        <v>37</v>
      </c>
      <c r="B37" s="26"/>
      <c r="C37" s="23"/>
      <c r="D37" s="23"/>
      <c r="E37" s="23"/>
      <c r="F37" s="23"/>
      <c r="G37" s="23"/>
      <c r="H37" s="23"/>
      <c r="I37" s="23"/>
      <c r="J37" s="23"/>
      <c r="K37" s="23"/>
      <c r="L37" s="27"/>
      <c r="M37" s="23"/>
      <c r="N37" s="23"/>
      <c r="O37" s="23"/>
      <c r="P37" s="23"/>
    </row>
    <row r="38" spans="1:16" ht="15" x14ac:dyDescent="0.25">
      <c r="A38" s="31" t="s">
        <v>38</v>
      </c>
      <c r="B38" s="26"/>
      <c r="C38" s="29"/>
      <c r="D38" s="29"/>
      <c r="E38" s="29"/>
      <c r="F38" s="25">
        <v>-15991.77</v>
      </c>
      <c r="G38" s="29"/>
      <c r="H38" s="29"/>
      <c r="I38" s="29"/>
      <c r="J38" s="29"/>
      <c r="K38" s="29">
        <v>-18150</v>
      </c>
      <c r="L38" s="30"/>
      <c r="M38" s="29"/>
      <c r="N38" s="29"/>
      <c r="O38" s="29"/>
      <c r="P38" s="29"/>
    </row>
    <row r="39" spans="1:16" ht="15" x14ac:dyDescent="0.25">
      <c r="A39" s="31" t="s">
        <v>39</v>
      </c>
      <c r="B39" s="26"/>
      <c r="C39" s="29"/>
      <c r="D39" s="29"/>
      <c r="E39" s="29"/>
      <c r="F39" s="29"/>
      <c r="G39" s="29"/>
      <c r="H39" s="29"/>
      <c r="I39" s="29"/>
      <c r="J39" s="29"/>
      <c r="K39" s="29"/>
      <c r="L39" s="30"/>
      <c r="M39" s="29"/>
      <c r="N39" s="29"/>
      <c r="O39" s="29"/>
      <c r="P39" s="29"/>
    </row>
    <row r="40" spans="1:16" ht="15" x14ac:dyDescent="0.25">
      <c r="A40" s="31" t="s">
        <v>40</v>
      </c>
      <c r="B40" s="26"/>
      <c r="C40" s="29"/>
      <c r="D40" s="29"/>
      <c r="E40" s="29"/>
      <c r="F40" s="29"/>
      <c r="G40" s="29"/>
      <c r="H40" s="29"/>
      <c r="I40" s="29"/>
      <c r="J40" s="29"/>
      <c r="K40" s="29"/>
      <c r="L40" s="30"/>
      <c r="M40" s="29"/>
      <c r="N40" s="29"/>
      <c r="O40" s="29"/>
      <c r="P40" s="29"/>
    </row>
    <row r="41" spans="1:16" ht="15" x14ac:dyDescent="0.25">
      <c r="A41" s="31" t="s">
        <v>41</v>
      </c>
      <c r="B41" s="26"/>
      <c r="C41" s="29"/>
      <c r="D41" s="29"/>
      <c r="E41" s="29"/>
      <c r="F41" s="29"/>
      <c r="G41" s="29"/>
      <c r="H41" s="29"/>
      <c r="I41" s="29"/>
      <c r="J41" s="29"/>
      <c r="K41" s="29"/>
      <c r="L41" s="30"/>
      <c r="M41" s="29"/>
      <c r="N41" s="29"/>
      <c r="O41" s="29"/>
      <c r="P41" s="29"/>
    </row>
    <row r="42" spans="1:16" ht="15" x14ac:dyDescent="0.25">
      <c r="A42" s="31" t="s">
        <v>42</v>
      </c>
      <c r="B42" s="26"/>
      <c r="C42" s="29"/>
      <c r="D42" s="29"/>
      <c r="E42" s="29"/>
      <c r="F42" s="42"/>
      <c r="G42" s="29"/>
      <c r="H42" s="29"/>
      <c r="I42" s="29"/>
      <c r="J42" s="29"/>
      <c r="K42" s="29"/>
      <c r="L42" s="30"/>
      <c r="M42" s="29">
        <v>-17500</v>
      </c>
      <c r="N42" s="29"/>
      <c r="O42" s="29"/>
      <c r="P42" s="29"/>
    </row>
    <row r="43" spans="1:16" ht="15" x14ac:dyDescent="0.25">
      <c r="A43" s="31" t="s">
        <v>43</v>
      </c>
      <c r="B43" s="26"/>
      <c r="C43" s="29"/>
      <c r="D43" s="29"/>
      <c r="E43" s="29"/>
      <c r="F43" s="29"/>
      <c r="G43" s="29"/>
      <c r="H43" s="29"/>
      <c r="I43" s="29"/>
      <c r="J43" s="29"/>
      <c r="K43" s="29"/>
      <c r="L43" s="30"/>
      <c r="M43" s="29"/>
      <c r="N43" s="29"/>
      <c r="O43" s="29"/>
      <c r="P43" s="29"/>
    </row>
    <row r="44" spans="1:16" x14ac:dyDescent="0.2">
      <c r="A44" s="43"/>
      <c r="B44" s="26"/>
      <c r="C44" s="29"/>
      <c r="D44" s="29"/>
      <c r="E44" s="29"/>
      <c r="F44" s="29"/>
      <c r="G44" s="29"/>
      <c r="H44" s="29"/>
      <c r="I44" s="29"/>
      <c r="J44" s="29"/>
      <c r="K44" s="29"/>
      <c r="L44" s="30"/>
      <c r="M44" s="29"/>
      <c r="N44" s="29"/>
      <c r="O44" s="29"/>
      <c r="P44" s="29"/>
    </row>
    <row r="45" spans="1:16" x14ac:dyDescent="0.2">
      <c r="A45" s="43"/>
      <c r="B45" s="26"/>
      <c r="C45" s="29"/>
      <c r="D45" s="29"/>
      <c r="E45" s="29"/>
      <c r="F45" s="29"/>
      <c r="G45" s="29"/>
      <c r="H45" s="29"/>
      <c r="I45" s="29"/>
      <c r="J45" s="29"/>
      <c r="K45" s="29"/>
      <c r="L45" s="30"/>
      <c r="M45" s="29"/>
      <c r="N45" s="29"/>
      <c r="O45" s="29"/>
      <c r="P45" s="29"/>
    </row>
    <row r="46" spans="1:16" ht="15" x14ac:dyDescent="0.25">
      <c r="A46" s="44" t="s">
        <v>33</v>
      </c>
      <c r="B46" s="36">
        <f t="shared" ref="B46:P46" si="2">SUM(B36:B45)</f>
        <v>15000</v>
      </c>
      <c r="C46" s="45">
        <f t="shared" si="2"/>
        <v>0</v>
      </c>
      <c r="D46" s="45">
        <f t="shared" si="2"/>
        <v>0</v>
      </c>
      <c r="E46" s="45">
        <f t="shared" si="2"/>
        <v>1500</v>
      </c>
      <c r="F46" s="45">
        <f t="shared" si="2"/>
        <v>-14341.77</v>
      </c>
      <c r="G46" s="45">
        <f t="shared" si="2"/>
        <v>10130</v>
      </c>
      <c r="H46" s="45">
        <f t="shared" si="2"/>
        <v>4920</v>
      </c>
      <c r="I46" s="45">
        <f t="shared" si="2"/>
        <v>4920</v>
      </c>
      <c r="J46" s="45">
        <f t="shared" si="2"/>
        <v>4920</v>
      </c>
      <c r="K46" s="45">
        <f t="shared" si="2"/>
        <v>-13230</v>
      </c>
      <c r="L46" s="46">
        <f t="shared" si="2"/>
        <v>4920</v>
      </c>
      <c r="M46" s="45">
        <f t="shared" si="2"/>
        <v>-12580</v>
      </c>
      <c r="N46" s="45">
        <f t="shared" si="2"/>
        <v>4920</v>
      </c>
      <c r="O46" s="45">
        <f t="shared" si="2"/>
        <v>4920</v>
      </c>
      <c r="P46" s="45">
        <f t="shared" si="2"/>
        <v>4920</v>
      </c>
    </row>
    <row r="47" spans="1:16" ht="15" x14ac:dyDescent="0.25">
      <c r="A47" s="37" t="s">
        <v>44</v>
      </c>
      <c r="B47" s="37"/>
      <c r="C47" s="39">
        <f>B46+C46</f>
        <v>15000</v>
      </c>
      <c r="D47" s="39">
        <f t="shared" ref="D47:P47" si="3">C47+D46</f>
        <v>15000</v>
      </c>
      <c r="E47" s="47">
        <f t="shared" si="3"/>
        <v>16500</v>
      </c>
      <c r="F47" s="39">
        <f t="shared" si="3"/>
        <v>2158.2299999999996</v>
      </c>
      <c r="G47" s="39">
        <f t="shared" si="3"/>
        <v>12288.23</v>
      </c>
      <c r="H47" s="39">
        <f t="shared" si="3"/>
        <v>17208.23</v>
      </c>
      <c r="I47" s="39">
        <f t="shared" si="3"/>
        <v>22128.23</v>
      </c>
      <c r="J47" s="39">
        <f t="shared" si="3"/>
        <v>27048.23</v>
      </c>
      <c r="K47" s="39">
        <f t="shared" si="3"/>
        <v>13818.23</v>
      </c>
      <c r="L47" s="39">
        <f t="shared" si="3"/>
        <v>18738.23</v>
      </c>
      <c r="M47" s="39">
        <f t="shared" si="3"/>
        <v>6158.23</v>
      </c>
      <c r="N47" s="39">
        <f t="shared" si="3"/>
        <v>11078.23</v>
      </c>
      <c r="O47" s="39">
        <f t="shared" si="3"/>
        <v>15998.23</v>
      </c>
      <c r="P47" s="39">
        <f t="shared" si="3"/>
        <v>20918.23</v>
      </c>
    </row>
    <row r="48" spans="1:16" ht="15" x14ac:dyDescent="0.25">
      <c r="A48" s="8"/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</row>
    <row r="49" spans="1:16" ht="15" x14ac:dyDescent="0.25">
      <c r="A49" s="50" t="s">
        <v>45</v>
      </c>
      <c r="B49" s="22"/>
      <c r="C49" s="23">
        <v>5600</v>
      </c>
      <c r="D49" s="23">
        <v>3000</v>
      </c>
      <c r="E49" s="24">
        <v>4880</v>
      </c>
      <c r="F49" s="24">
        <v>5370</v>
      </c>
      <c r="G49" s="25">
        <v>5370</v>
      </c>
      <c r="H49" s="23"/>
      <c r="I49" s="23"/>
      <c r="J49" s="23"/>
      <c r="K49" s="23"/>
      <c r="L49" s="27"/>
      <c r="M49" s="23"/>
      <c r="N49" s="23"/>
      <c r="O49" s="23"/>
      <c r="P49" s="23"/>
    </row>
    <row r="50" spans="1:16" ht="15" x14ac:dyDescent="0.25">
      <c r="A50" s="21" t="s">
        <v>9</v>
      </c>
      <c r="B50" s="26"/>
      <c r="C50" s="23"/>
      <c r="D50" s="23"/>
      <c r="E50" s="23"/>
      <c r="F50" s="23"/>
      <c r="G50" s="23"/>
      <c r="H50" s="23"/>
      <c r="I50" s="23"/>
      <c r="J50" s="23"/>
      <c r="K50" s="23"/>
      <c r="L50" s="27"/>
      <c r="M50" s="23"/>
      <c r="N50" s="23"/>
      <c r="O50" s="23"/>
      <c r="P50" s="23"/>
    </row>
    <row r="51" spans="1:16" ht="15" x14ac:dyDescent="0.25">
      <c r="A51" s="31" t="s">
        <v>46</v>
      </c>
      <c r="B51" s="26"/>
      <c r="C51" s="29"/>
      <c r="D51" s="29"/>
      <c r="E51" s="29"/>
      <c r="F51" s="42"/>
      <c r="G51" s="29"/>
      <c r="H51" s="29">
        <v>-3000</v>
      </c>
      <c r="I51" s="29"/>
      <c r="J51" s="29"/>
      <c r="K51" s="29"/>
      <c r="L51" s="30"/>
      <c r="M51" s="29"/>
      <c r="N51" s="29"/>
      <c r="O51" s="29"/>
      <c r="P51" s="29"/>
    </row>
    <row r="52" spans="1:16" ht="15" x14ac:dyDescent="0.25">
      <c r="A52" s="31" t="s">
        <v>47</v>
      </c>
      <c r="B52" s="26"/>
      <c r="C52" s="29"/>
      <c r="D52" s="29"/>
      <c r="E52" s="29"/>
      <c r="F52" s="29"/>
      <c r="G52" s="29"/>
      <c r="H52" s="29"/>
      <c r="I52" s="29"/>
      <c r="J52" s="29"/>
      <c r="K52" s="29">
        <v>-11000</v>
      </c>
      <c r="L52" s="30"/>
      <c r="M52" s="29"/>
      <c r="N52" s="29"/>
      <c r="O52" s="29"/>
      <c r="P52" s="29"/>
    </row>
    <row r="53" spans="1:16" ht="15" x14ac:dyDescent="0.25">
      <c r="A53" s="31" t="s">
        <v>48</v>
      </c>
      <c r="B53" s="26"/>
      <c r="C53" s="29"/>
      <c r="D53" s="29"/>
      <c r="E53" s="29"/>
      <c r="F53" s="29"/>
      <c r="G53" s="29"/>
      <c r="H53" s="29"/>
      <c r="I53" s="29"/>
      <c r="J53" s="29">
        <v>-4950</v>
      </c>
      <c r="K53" s="29"/>
      <c r="L53" s="30"/>
      <c r="M53" s="29"/>
      <c r="N53" s="29"/>
      <c r="O53" s="29"/>
      <c r="P53" s="29"/>
    </row>
    <row r="54" spans="1:16" ht="15" x14ac:dyDescent="0.25">
      <c r="A54" s="31" t="s">
        <v>49</v>
      </c>
      <c r="B54" s="26"/>
      <c r="C54" s="29"/>
      <c r="D54" s="29"/>
      <c r="E54" s="29"/>
      <c r="F54" s="29"/>
      <c r="G54" s="29"/>
      <c r="H54" s="29"/>
      <c r="I54" s="29"/>
      <c r="J54" s="29"/>
      <c r="K54" s="29"/>
      <c r="L54" s="30"/>
      <c r="M54" s="29"/>
      <c r="N54" s="29">
        <v>-6000</v>
      </c>
      <c r="O54" s="29"/>
      <c r="P54" s="29"/>
    </row>
    <row r="55" spans="1:16" ht="15" x14ac:dyDescent="0.25">
      <c r="A55" s="31" t="s">
        <v>50</v>
      </c>
      <c r="B55" s="26"/>
      <c r="C55" s="29"/>
      <c r="D55" s="29"/>
      <c r="E55" s="29"/>
      <c r="F55" s="29"/>
      <c r="G55" s="29"/>
      <c r="H55" s="29"/>
      <c r="I55" s="29">
        <v>-8800</v>
      </c>
      <c r="J55" s="29"/>
      <c r="K55" s="29"/>
      <c r="L55" s="30"/>
      <c r="M55" s="29"/>
      <c r="N55" s="29"/>
      <c r="O55" s="29"/>
      <c r="P55" s="29"/>
    </row>
    <row r="56" spans="1:16" ht="15" x14ac:dyDescent="0.25">
      <c r="A56" s="51" t="s">
        <v>33</v>
      </c>
      <c r="B56" s="52">
        <f t="shared" ref="B56:P56" si="4">SUM(B49:B55)</f>
        <v>0</v>
      </c>
      <c r="C56" s="53">
        <f t="shared" si="4"/>
        <v>5600</v>
      </c>
      <c r="D56" s="53">
        <f t="shared" si="4"/>
        <v>3000</v>
      </c>
      <c r="E56" s="53">
        <f t="shared" si="4"/>
        <v>4880</v>
      </c>
      <c r="F56" s="53">
        <f t="shared" si="4"/>
        <v>5370</v>
      </c>
      <c r="G56" s="53">
        <f t="shared" si="4"/>
        <v>5370</v>
      </c>
      <c r="H56" s="53">
        <f t="shared" si="4"/>
        <v>-3000</v>
      </c>
      <c r="I56" s="53">
        <f t="shared" si="4"/>
        <v>-8800</v>
      </c>
      <c r="J56" s="53">
        <f t="shared" si="4"/>
        <v>-4950</v>
      </c>
      <c r="K56" s="53">
        <f t="shared" si="4"/>
        <v>-11000</v>
      </c>
      <c r="L56" s="54">
        <f t="shared" si="4"/>
        <v>0</v>
      </c>
      <c r="M56" s="53">
        <f t="shared" si="4"/>
        <v>0</v>
      </c>
      <c r="N56" s="53">
        <f t="shared" si="4"/>
        <v>-6000</v>
      </c>
      <c r="O56" s="53">
        <f t="shared" si="4"/>
        <v>0</v>
      </c>
      <c r="P56" s="53">
        <f t="shared" si="4"/>
        <v>0</v>
      </c>
    </row>
    <row r="57" spans="1:16" ht="15" x14ac:dyDescent="0.25">
      <c r="A57" s="55" t="s">
        <v>51</v>
      </c>
      <c r="B57" s="37"/>
      <c r="C57" s="38">
        <f>B56+C56</f>
        <v>5600</v>
      </c>
      <c r="D57" s="38">
        <f t="shared" ref="D57:P57" si="5">C57+D56</f>
        <v>8600</v>
      </c>
      <c r="E57" s="47">
        <f t="shared" si="5"/>
        <v>13480</v>
      </c>
      <c r="F57" s="38">
        <f t="shared" si="5"/>
        <v>18850</v>
      </c>
      <c r="G57" s="38">
        <f t="shared" si="5"/>
        <v>24220</v>
      </c>
      <c r="H57" s="39">
        <f t="shared" si="5"/>
        <v>21220</v>
      </c>
      <c r="I57" s="39">
        <f t="shared" si="5"/>
        <v>12420</v>
      </c>
      <c r="J57" s="39">
        <f t="shared" si="5"/>
        <v>7470</v>
      </c>
      <c r="K57" s="39">
        <f t="shared" si="5"/>
        <v>-3530</v>
      </c>
      <c r="L57" s="39">
        <f t="shared" si="5"/>
        <v>-3530</v>
      </c>
      <c r="M57" s="39">
        <f t="shared" si="5"/>
        <v>-3530</v>
      </c>
      <c r="N57" s="39">
        <f t="shared" si="5"/>
        <v>-9530</v>
      </c>
      <c r="O57" s="39">
        <f t="shared" si="5"/>
        <v>-9530</v>
      </c>
      <c r="P57" s="39">
        <f t="shared" si="5"/>
        <v>-9530</v>
      </c>
    </row>
    <row r="58" spans="1:16" ht="15" x14ac:dyDescent="0.25">
      <c r="A58" s="9"/>
      <c r="B58" s="9"/>
      <c r="C58" s="56"/>
      <c r="D58" s="56"/>
      <c r="E58" s="56"/>
      <c r="F58" s="56"/>
      <c r="G58" s="56"/>
      <c r="H58" s="57"/>
      <c r="I58" s="57"/>
      <c r="J58" s="57"/>
      <c r="K58" s="57"/>
      <c r="L58" s="57"/>
      <c r="M58" s="57"/>
      <c r="N58" s="57"/>
      <c r="O58" s="57"/>
      <c r="P58" s="57"/>
    </row>
    <row r="59" spans="1:16" ht="15" x14ac:dyDescent="0.25">
      <c r="A59" s="50" t="s">
        <v>52</v>
      </c>
      <c r="B59" s="22">
        <v>11000</v>
      </c>
      <c r="C59" s="23">
        <v>535</v>
      </c>
      <c r="D59" s="23">
        <v>1035</v>
      </c>
      <c r="E59" s="24">
        <v>1535</v>
      </c>
      <c r="F59" s="24">
        <v>1795</v>
      </c>
      <c r="G59" s="25">
        <v>1708</v>
      </c>
      <c r="H59" s="23"/>
      <c r="I59" s="23"/>
      <c r="J59" s="23"/>
      <c r="K59" s="23"/>
      <c r="L59" s="23"/>
      <c r="M59" s="23"/>
      <c r="N59" s="23"/>
      <c r="O59" s="23"/>
      <c r="P59" s="23"/>
    </row>
    <row r="60" spans="1:16" ht="15" x14ac:dyDescent="0.25">
      <c r="A60" s="21" t="s">
        <v>53</v>
      </c>
      <c r="B60" s="26"/>
      <c r="C60" s="23"/>
      <c r="D60" s="23"/>
      <c r="E60" s="23"/>
      <c r="F60" s="23"/>
      <c r="G60" s="23"/>
      <c r="H60" s="23"/>
      <c r="I60" s="23"/>
      <c r="J60" s="23"/>
      <c r="K60" s="23"/>
      <c r="L60" s="27"/>
      <c r="M60" s="23"/>
      <c r="N60" s="23"/>
      <c r="O60" s="23"/>
      <c r="P60" s="23"/>
    </row>
    <row r="61" spans="1:16" ht="15" x14ac:dyDescent="0.25">
      <c r="A61" s="31" t="s">
        <v>54</v>
      </c>
      <c r="B61" s="26"/>
      <c r="C61" s="29"/>
      <c r="D61" s="29"/>
      <c r="E61" s="29"/>
      <c r="F61" s="42"/>
      <c r="G61" s="29"/>
      <c r="H61" s="29">
        <v>-2200</v>
      </c>
      <c r="I61" s="29"/>
      <c r="J61" s="29"/>
      <c r="K61" s="29"/>
      <c r="L61" s="30"/>
      <c r="M61" s="29"/>
      <c r="N61" s="29"/>
      <c r="O61" s="29"/>
      <c r="P61" s="29"/>
    </row>
    <row r="62" spans="1:16" ht="15" x14ac:dyDescent="0.25">
      <c r="A62" s="31" t="s">
        <v>55</v>
      </c>
      <c r="B62" s="26"/>
      <c r="C62" s="29"/>
      <c r="D62" s="29"/>
      <c r="E62" s="29"/>
      <c r="F62" s="42"/>
      <c r="G62" s="29"/>
      <c r="H62" s="29"/>
      <c r="I62" s="29"/>
      <c r="J62" s="29"/>
      <c r="K62" s="29"/>
      <c r="L62" s="30"/>
      <c r="M62" s="29"/>
      <c r="N62" s="29"/>
      <c r="O62" s="29"/>
      <c r="P62" s="29"/>
    </row>
    <row r="63" spans="1:16" ht="15" x14ac:dyDescent="0.25">
      <c r="A63" s="31" t="s">
        <v>56</v>
      </c>
      <c r="B63" s="26"/>
      <c r="C63" s="29"/>
      <c r="D63" s="29"/>
      <c r="E63" s="29"/>
      <c r="F63" s="42"/>
      <c r="G63" s="29"/>
      <c r="H63" s="29"/>
      <c r="I63" s="29"/>
      <c r="J63" s="29"/>
      <c r="K63" s="29"/>
      <c r="L63" s="30"/>
      <c r="M63" s="29"/>
      <c r="N63" s="29"/>
      <c r="O63" s="29"/>
      <c r="P63" s="29"/>
    </row>
    <row r="64" spans="1:16" ht="15" x14ac:dyDescent="0.25">
      <c r="A64" s="31" t="s">
        <v>57</v>
      </c>
      <c r="B64" s="26"/>
      <c r="C64" s="29"/>
      <c r="D64" s="29"/>
      <c r="E64" s="29"/>
      <c r="F64" s="29"/>
      <c r="G64" s="29"/>
      <c r="H64" s="29"/>
      <c r="I64" s="29"/>
      <c r="J64" s="29">
        <v>-3750</v>
      </c>
      <c r="K64" s="29"/>
      <c r="L64" s="30"/>
      <c r="M64" s="29"/>
      <c r="N64" s="29"/>
      <c r="O64" s="29"/>
      <c r="P64" s="29"/>
    </row>
    <row r="65" spans="1:16" ht="15" x14ac:dyDescent="0.25">
      <c r="A65" s="51" t="s">
        <v>33</v>
      </c>
      <c r="B65" s="52">
        <f t="shared" ref="B65:P65" si="6">SUM(B59:B64)</f>
        <v>11000</v>
      </c>
      <c r="C65" s="53">
        <f t="shared" si="6"/>
        <v>535</v>
      </c>
      <c r="D65" s="53">
        <f t="shared" si="6"/>
        <v>1035</v>
      </c>
      <c r="E65" s="53">
        <f t="shared" si="6"/>
        <v>1535</v>
      </c>
      <c r="F65" s="53">
        <f t="shared" si="6"/>
        <v>1795</v>
      </c>
      <c r="G65" s="53">
        <f t="shared" si="6"/>
        <v>1708</v>
      </c>
      <c r="H65" s="53">
        <f t="shared" si="6"/>
        <v>-2200</v>
      </c>
      <c r="I65" s="53">
        <f t="shared" si="6"/>
        <v>0</v>
      </c>
      <c r="J65" s="53">
        <f t="shared" si="6"/>
        <v>-3750</v>
      </c>
      <c r="K65" s="53">
        <f t="shared" si="6"/>
        <v>0</v>
      </c>
      <c r="L65" s="54">
        <f t="shared" si="6"/>
        <v>0</v>
      </c>
      <c r="M65" s="53">
        <f t="shared" si="6"/>
        <v>0</v>
      </c>
      <c r="N65" s="53">
        <f t="shared" si="6"/>
        <v>0</v>
      </c>
      <c r="O65" s="53">
        <f t="shared" si="6"/>
        <v>0</v>
      </c>
      <c r="P65" s="53">
        <f t="shared" si="6"/>
        <v>0</v>
      </c>
    </row>
    <row r="66" spans="1:16" ht="15" x14ac:dyDescent="0.25">
      <c r="A66" s="55" t="s">
        <v>58</v>
      </c>
      <c r="B66" s="37"/>
      <c r="C66" s="38">
        <f>B65+C65</f>
        <v>11535</v>
      </c>
      <c r="D66" s="38">
        <f t="shared" ref="D66:P66" si="7">C66+D65</f>
        <v>12570</v>
      </c>
      <c r="E66" s="47">
        <f t="shared" si="7"/>
        <v>14105</v>
      </c>
      <c r="F66" s="38">
        <f t="shared" si="7"/>
        <v>15900</v>
      </c>
      <c r="G66" s="38">
        <f t="shared" si="7"/>
        <v>17608</v>
      </c>
      <c r="H66" s="39">
        <f t="shared" si="7"/>
        <v>15408</v>
      </c>
      <c r="I66" s="39">
        <f t="shared" si="7"/>
        <v>15408</v>
      </c>
      <c r="J66" s="39">
        <f t="shared" si="7"/>
        <v>11658</v>
      </c>
      <c r="K66" s="39">
        <f t="shared" si="7"/>
        <v>11658</v>
      </c>
      <c r="L66" s="39">
        <f t="shared" si="7"/>
        <v>11658</v>
      </c>
      <c r="M66" s="39">
        <f t="shared" si="7"/>
        <v>11658</v>
      </c>
      <c r="N66" s="39">
        <f t="shared" si="7"/>
        <v>11658</v>
      </c>
      <c r="O66" s="39">
        <f t="shared" si="7"/>
        <v>11658</v>
      </c>
      <c r="P66" s="39">
        <f t="shared" si="7"/>
        <v>11658</v>
      </c>
    </row>
    <row r="67" spans="1:16" x14ac:dyDescent="0.2"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</row>
    <row r="68" spans="1:16" ht="15" x14ac:dyDescent="0.25">
      <c r="A68" s="21" t="s">
        <v>59</v>
      </c>
      <c r="B68" s="22">
        <v>14664.46</v>
      </c>
      <c r="C68" s="23">
        <v>3760</v>
      </c>
      <c r="D68" s="23">
        <v>3920</v>
      </c>
      <c r="E68" s="23">
        <v>3920</v>
      </c>
      <c r="F68" s="24">
        <v>4000</v>
      </c>
      <c r="G68" s="25">
        <v>4060</v>
      </c>
      <c r="H68" s="23">
        <v>4120</v>
      </c>
      <c r="I68" s="23">
        <v>4160</v>
      </c>
      <c r="J68" s="23">
        <v>5000</v>
      </c>
      <c r="K68" s="23">
        <v>5040</v>
      </c>
      <c r="L68" s="23">
        <v>5080</v>
      </c>
      <c r="M68" s="23">
        <v>5120</v>
      </c>
      <c r="N68" s="23">
        <v>5160</v>
      </c>
      <c r="O68" s="23">
        <v>5200</v>
      </c>
      <c r="P68" s="23">
        <v>5200</v>
      </c>
    </row>
    <row r="69" spans="1:16" ht="15" x14ac:dyDescent="0.25">
      <c r="A69" s="21" t="s">
        <v>60</v>
      </c>
      <c r="B69" s="59"/>
      <c r="C69" s="23">
        <v>9847.2800000000007</v>
      </c>
      <c r="D69" s="23">
        <v>1019.66</v>
      </c>
      <c r="E69" s="23">
        <v>7688.3</v>
      </c>
      <c r="F69" s="24">
        <v>5000.91</v>
      </c>
      <c r="G69" s="24">
        <f>10822-4060</f>
        <v>6762</v>
      </c>
      <c r="H69" s="23">
        <v>2850</v>
      </c>
      <c r="I69" s="23">
        <v>2850</v>
      </c>
      <c r="J69" s="23">
        <v>2850</v>
      </c>
      <c r="K69" s="23">
        <v>2850</v>
      </c>
      <c r="L69" s="23">
        <v>2850</v>
      </c>
      <c r="M69" s="23">
        <v>2850</v>
      </c>
      <c r="N69" s="23">
        <v>2850</v>
      </c>
      <c r="O69" s="23">
        <v>2850</v>
      </c>
      <c r="P69" s="23">
        <v>2850</v>
      </c>
    </row>
    <row r="70" spans="1:16" ht="15" x14ac:dyDescent="0.25">
      <c r="A70" s="21"/>
      <c r="B70" s="26"/>
      <c r="C70" s="23"/>
      <c r="D70" s="23"/>
      <c r="E70" s="23"/>
      <c r="F70" s="23"/>
      <c r="G70" s="23"/>
      <c r="H70" s="23"/>
      <c r="I70" s="23"/>
      <c r="J70" s="23"/>
      <c r="K70" s="23"/>
      <c r="L70" s="27"/>
      <c r="M70" s="23"/>
      <c r="N70" s="23"/>
      <c r="O70" s="23"/>
      <c r="P70" s="23"/>
    </row>
    <row r="71" spans="1:16" ht="15" x14ac:dyDescent="0.25">
      <c r="A71" s="31" t="s">
        <v>61</v>
      </c>
      <c r="B71" s="26"/>
      <c r="C71" s="29">
        <v>-11050.43</v>
      </c>
      <c r="D71" s="29">
        <v>-2388.54</v>
      </c>
      <c r="E71" s="29">
        <v>-6606.77</v>
      </c>
      <c r="F71" s="25">
        <v>-3243</v>
      </c>
      <c r="G71" s="24">
        <f>-1669.8-5844.3-2504.7</f>
        <v>-10018.799999999999</v>
      </c>
      <c r="H71" s="29">
        <v>-4750</v>
      </c>
      <c r="I71" s="29">
        <v>-3250</v>
      </c>
      <c r="J71" s="29">
        <v>-3250</v>
      </c>
      <c r="K71" s="29">
        <v>-4750</v>
      </c>
      <c r="L71" s="30">
        <v>-3500</v>
      </c>
      <c r="M71" s="29">
        <v>-3500</v>
      </c>
      <c r="N71" s="29">
        <v>-5000</v>
      </c>
      <c r="O71" s="29">
        <v>-3500</v>
      </c>
      <c r="P71" s="29">
        <v>-3500</v>
      </c>
    </row>
    <row r="72" spans="1:16" ht="15" x14ac:dyDescent="0.25">
      <c r="A72" s="51" t="s">
        <v>33</v>
      </c>
      <c r="B72" s="52">
        <f t="shared" ref="B72:P72" si="8">SUM(B68:B71)</f>
        <v>14664.46</v>
      </c>
      <c r="C72" s="53">
        <f t="shared" si="8"/>
        <v>2556.8500000000004</v>
      </c>
      <c r="D72" s="53">
        <f t="shared" si="8"/>
        <v>2551.12</v>
      </c>
      <c r="E72" s="53">
        <f t="shared" si="8"/>
        <v>5001.5299999999988</v>
      </c>
      <c r="F72" s="53">
        <f t="shared" si="8"/>
        <v>5757.91</v>
      </c>
      <c r="G72" s="53">
        <f t="shared" si="8"/>
        <v>803.20000000000073</v>
      </c>
      <c r="H72" s="53">
        <f t="shared" si="8"/>
        <v>2220</v>
      </c>
      <c r="I72" s="53">
        <f t="shared" si="8"/>
        <v>3760</v>
      </c>
      <c r="J72" s="53">
        <f t="shared" si="8"/>
        <v>4600</v>
      </c>
      <c r="K72" s="53">
        <f t="shared" si="8"/>
        <v>3140</v>
      </c>
      <c r="L72" s="54">
        <f t="shared" si="8"/>
        <v>4430</v>
      </c>
      <c r="M72" s="53">
        <f t="shared" si="8"/>
        <v>4470</v>
      </c>
      <c r="N72" s="53">
        <f t="shared" si="8"/>
        <v>3010</v>
      </c>
      <c r="O72" s="53">
        <f t="shared" si="8"/>
        <v>4550</v>
      </c>
      <c r="P72" s="53">
        <f t="shared" si="8"/>
        <v>4550</v>
      </c>
    </row>
    <row r="73" spans="1:16" ht="15" x14ac:dyDescent="0.25">
      <c r="A73" s="55" t="s">
        <v>62</v>
      </c>
      <c r="B73" s="60"/>
      <c r="C73" s="38">
        <f>B72+C72</f>
        <v>17221.309999999998</v>
      </c>
      <c r="D73" s="38">
        <f t="shared" ref="D73:P73" si="9">C73+D72</f>
        <v>19772.429999999997</v>
      </c>
      <c r="E73" s="47">
        <f t="shared" si="9"/>
        <v>24773.959999999995</v>
      </c>
      <c r="F73" s="38">
        <f t="shared" si="9"/>
        <v>30531.869999999995</v>
      </c>
      <c r="G73" s="38">
        <f t="shared" si="9"/>
        <v>31335.069999999996</v>
      </c>
      <c r="H73" s="39">
        <f t="shared" si="9"/>
        <v>33555.069999999992</v>
      </c>
      <c r="I73" s="39">
        <f t="shared" si="9"/>
        <v>37315.069999999992</v>
      </c>
      <c r="J73" s="39">
        <f t="shared" si="9"/>
        <v>41915.069999999992</v>
      </c>
      <c r="K73" s="39">
        <f t="shared" si="9"/>
        <v>45055.069999999992</v>
      </c>
      <c r="L73" s="39">
        <f t="shared" si="9"/>
        <v>49485.069999999992</v>
      </c>
      <c r="M73" s="39">
        <f t="shared" si="9"/>
        <v>53955.069999999992</v>
      </c>
      <c r="N73" s="39">
        <f t="shared" si="9"/>
        <v>56965.069999999992</v>
      </c>
      <c r="O73" s="39">
        <f t="shared" si="9"/>
        <v>61515.069999999992</v>
      </c>
      <c r="P73" s="39">
        <f t="shared" si="9"/>
        <v>66065.069999999992</v>
      </c>
    </row>
    <row r="74" spans="1:16" ht="15" x14ac:dyDescent="0.25">
      <c r="A74" s="61"/>
      <c r="B74" s="62"/>
      <c r="C74" s="63"/>
      <c r="D74" s="63"/>
      <c r="E74" s="64"/>
      <c r="F74" s="63"/>
      <c r="G74" s="63"/>
      <c r="H74" s="65"/>
      <c r="I74" s="65"/>
      <c r="J74" s="65"/>
      <c r="K74" s="65"/>
      <c r="L74" s="65"/>
      <c r="M74" s="65"/>
      <c r="N74" s="65"/>
      <c r="O74" s="65"/>
      <c r="P74" s="65"/>
    </row>
  </sheetData>
  <mergeCells count="4">
    <mergeCell ref="A1:L1"/>
    <mergeCell ref="D3:L3"/>
    <mergeCell ref="A6:L6"/>
    <mergeCell ref="A35:L35"/>
  </mergeCells>
  <pageMargins left="0.34791666666666698" right="0.36944444444444402" top="0.55555555555555602" bottom="0.57777777777777795" header="0.45694444444444499" footer="0.47916666666666702"/>
  <pageSetup paperSize="9" scale="80" pageOrder="overThenDown" orientation="landscape" useFirstPageNumber="1" horizontalDpi="300" verticalDpi="300"/>
  <headerFooter differentFirst="1">
    <oddFooter>&amp;C&amp;"Times New Roman,Regular"&amp;12Page 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Carlo Van Hekken</cp:lastModifiedBy>
  <cp:revision>2</cp:revision>
  <dcterms:created xsi:type="dcterms:W3CDTF">2025-05-25T11:19:30Z</dcterms:created>
  <dcterms:modified xsi:type="dcterms:W3CDTF">2025-05-27T08:52:33Z</dcterms:modified>
  <dc:language>en-GB</dc:language>
</cp:coreProperties>
</file>